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4800" windowHeight="5685"/>
  </bookViews>
  <sheets>
    <sheet name="CFPL" sheetId="1" r:id="rId1"/>
    <sheet name="Munka1" sheetId="2" state="hidden" r:id="rId2"/>
  </sheets>
  <calcPr calcId="125725"/>
</workbook>
</file>

<file path=xl/calcChain.xml><?xml version="1.0" encoding="utf-8"?>
<calcChain xmlns="http://schemas.openxmlformats.org/spreadsheetml/2006/main">
  <c r="U14" i="1"/>
  <c r="Y21"/>
  <c r="V21" s="1"/>
  <c r="X21" s="1"/>
  <c r="X19"/>
  <c r="X18"/>
  <c r="V17"/>
  <c r="X17" s="1"/>
  <c r="Y15" l="1"/>
  <c r="W16"/>
  <c r="V16"/>
  <c r="V20" s="1"/>
  <c r="X16" l="1"/>
  <c r="X20" s="1"/>
  <c r="X24" s="1"/>
  <c r="V24" s="1"/>
  <c r="V23"/>
  <c r="N8" i="2"/>
  <c r="V22" i="1"/>
  <c r="X22" l="1"/>
  <c r="W22" s="1"/>
  <c r="M9" i="2" s="1"/>
  <c r="W20" i="1"/>
  <c r="N9" i="2"/>
  <c r="M8" l="1"/>
  <c r="X25" i="1"/>
  <c r="V25" s="1"/>
</calcChain>
</file>

<file path=xl/sharedStrings.xml><?xml version="1.0" encoding="utf-8"?>
<sst xmlns="http://schemas.openxmlformats.org/spreadsheetml/2006/main" count="114" uniqueCount="79">
  <si>
    <t>Company Flight Plan</t>
  </si>
  <si>
    <t>PIC:</t>
  </si>
  <si>
    <t>HA-</t>
  </si>
  <si>
    <t>Student/Sup:</t>
  </si>
  <si>
    <t>Date:</t>
  </si>
  <si>
    <t xml:space="preserve"> </t>
  </si>
  <si>
    <t>True Trk.</t>
  </si>
  <si>
    <t>Mag. Trk.</t>
  </si>
  <si>
    <t>Dist. (NM)</t>
  </si>
  <si>
    <t>Comm ID</t>
  </si>
  <si>
    <t>Freq.</t>
  </si>
  <si>
    <t>Nav ID</t>
  </si>
  <si>
    <t>ETO</t>
  </si>
  <si>
    <t>ATO</t>
  </si>
  <si>
    <t>Remarks:</t>
  </si>
  <si>
    <t>Planned</t>
  </si>
  <si>
    <t>Actual</t>
  </si>
  <si>
    <t>Fuel</t>
  </si>
  <si>
    <t>ALTERNATES</t>
  </si>
  <si>
    <t>Alternate</t>
  </si>
  <si>
    <t>MIN.  BLOCK</t>
  </si>
  <si>
    <t>ACT.  BLOCK</t>
  </si>
  <si>
    <t>Flight Planning completed acc. OM and AFM</t>
  </si>
  <si>
    <t>PIC-s signature:</t>
  </si>
  <si>
    <t>Description</t>
  </si>
  <si>
    <t>Weight (kg)</t>
  </si>
  <si>
    <t>Arm (m)</t>
  </si>
  <si>
    <t>Moment (kg⋅m)</t>
  </si>
  <si>
    <t>Basic Empty Weight (Includes unusable fuel and full oil)</t>
  </si>
  <si>
    <t>Take-Off Weight and Moment</t>
  </si>
  <si>
    <t>Fuel used</t>
  </si>
  <si>
    <t>Less Fuel for Flight in Litres</t>
  </si>
  <si>
    <t>Landing Weight and Moment</t>
  </si>
  <si>
    <t>MTOW</t>
  </si>
  <si>
    <t>EMPTY</t>
  </si>
  <si>
    <t>Take-off weight check:</t>
  </si>
  <si>
    <t>Result</t>
  </si>
  <si>
    <t>CG:</t>
  </si>
  <si>
    <t>Take-off Center of gravity check:</t>
  </si>
  <si>
    <t>Landing Center of gravity check:</t>
  </si>
  <si>
    <t>Max. TOW</t>
  </si>
  <si>
    <t>Xs</t>
  </si>
  <si>
    <t>BEW</t>
  </si>
  <si>
    <t>BFH</t>
  </si>
  <si>
    <t>Usable Fuel (max 90 liters)</t>
  </si>
  <si>
    <t>*Baggage Area  15 kg max</t>
  </si>
  <si>
    <t>Pilot and Front Passenger (min 55kg)</t>
  </si>
  <si>
    <t>Leg time (min)</t>
  </si>
  <si>
    <t xml:space="preserve"> letter "N" can be written to  both takeoff and landing CG position fields of the Operational log.</t>
  </si>
  <si>
    <t>In other cases the CG calculation has to be done as well:</t>
  </si>
  <si>
    <t xml:space="preserve">fuel is not more than 75 litre, the aircraft will be within the CG and MTOW limits, </t>
  </si>
  <si>
    <t>:::::::</t>
  </si>
  <si>
    <t>::::::::</t>
  </si>
  <si>
    <t>Dep A/D:</t>
  </si>
  <si>
    <t>Block Off:</t>
  </si>
  <si>
    <t>Take Off:</t>
  </si>
  <si>
    <t>Block Time:</t>
  </si>
  <si>
    <t>Arrival A/D:</t>
  </si>
  <si>
    <t>Landing:</t>
  </si>
  <si>
    <t>Block On:</t>
  </si>
  <si>
    <t>Flight Time:</t>
  </si>
  <si>
    <t xml:space="preserve">If the pilot + passenger weight is not more than 170 kg, baggage weight is not more than 5 kg, </t>
  </si>
  <si>
    <t xml:space="preserve">QNH: </t>
  </si>
  <si>
    <t xml:space="preserve">SQUAWK: </t>
  </si>
  <si>
    <t xml:space="preserve">Departure: </t>
  </si>
  <si>
    <t xml:space="preserve">WPT: </t>
  </si>
  <si>
    <t>WPT:</t>
  </si>
  <si>
    <t>CAVOK OPS Tel: +36 20 216 9908</t>
  </si>
  <si>
    <t>Fuel Calculation</t>
  </si>
  <si>
    <t>According to CAVOK policy</t>
  </si>
  <si>
    <t>Final reserve + CAVOK safety</t>
  </si>
  <si>
    <t>Nav. Reserve + contingency</t>
  </si>
  <si>
    <t>Task (trip)</t>
  </si>
  <si>
    <t>Extra</t>
  </si>
  <si>
    <t>Typ: SD-4</t>
  </si>
  <si>
    <t>Fuel (l)</t>
  </si>
  <si>
    <t>Time (h:mm)</t>
  </si>
  <si>
    <t>Distance (NM)</t>
  </si>
  <si>
    <t>Usable fuel, Liter: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</si>
</sst>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00"/>
    <numFmt numFmtId="166" formatCode="h:mm;@"/>
  </numFmts>
  <fonts count="2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5"/>
      <name val="Arial"/>
      <family val="2"/>
      <charset val="238"/>
    </font>
    <font>
      <sz val="13.5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5"/>
      <color indexed="8"/>
      <name val="Arial"/>
      <family val="2"/>
      <charset val="238"/>
    </font>
    <font>
      <sz val="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5" fillId="4" borderId="11" xfId="0" applyFont="1" applyFill="1" applyBorder="1" applyAlignment="1" applyProtection="1">
      <alignment horizontal="centerContinuous" vertical="center"/>
    </xf>
    <xf numFmtId="0" fontId="5" fillId="4" borderId="12" xfId="0" applyFont="1" applyFill="1" applyBorder="1" applyAlignment="1" applyProtection="1">
      <alignment horizontal="centerContinuous" vertical="center"/>
    </xf>
    <xf numFmtId="0" fontId="6" fillId="4" borderId="27" xfId="0" applyFont="1" applyFill="1" applyBorder="1" applyAlignment="1" applyProtection="1">
      <alignment horizontal="centerContinuous" vertical="center" wrapText="1"/>
    </xf>
    <xf numFmtId="0" fontId="6" fillId="4" borderId="28" xfId="0" applyFont="1" applyFill="1" applyBorder="1" applyAlignment="1" applyProtection="1">
      <alignment horizontal="centerContinuous" vertical="center" wrapText="1"/>
    </xf>
    <xf numFmtId="0" fontId="6" fillId="4" borderId="11" xfId="0" applyFont="1" applyFill="1" applyBorder="1" applyAlignment="1" applyProtection="1">
      <alignment horizontal="centerContinuous" vertical="center" wrapText="1"/>
    </xf>
    <xf numFmtId="0" fontId="6" fillId="4" borderId="13" xfId="0" applyFont="1" applyFill="1" applyBorder="1" applyAlignment="1" applyProtection="1">
      <alignment horizontal="centerContinuous" vertical="center" wrapText="1"/>
    </xf>
    <xf numFmtId="0" fontId="6" fillId="4" borderId="12" xfId="0" applyFont="1" applyFill="1" applyBorder="1" applyAlignment="1" applyProtection="1">
      <alignment horizontal="centerContinuous" vertical="center" wrapText="1"/>
    </xf>
    <xf numFmtId="0" fontId="6" fillId="4" borderId="11" xfId="0" applyFont="1" applyFill="1" applyBorder="1" applyAlignment="1" applyProtection="1">
      <alignment horizontal="centerContinuous" vertical="center"/>
    </xf>
    <xf numFmtId="0" fontId="6" fillId="4" borderId="13" xfId="0" applyFont="1" applyFill="1" applyBorder="1" applyAlignment="1" applyProtection="1">
      <alignment horizontal="centerContinuous" vertical="center"/>
    </xf>
    <xf numFmtId="0" fontId="6" fillId="4" borderId="12" xfId="0" applyFont="1" applyFill="1" applyBorder="1" applyAlignment="1" applyProtection="1">
      <alignment horizontal="centerContinuous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4" borderId="37" xfId="0" applyFont="1" applyFill="1" applyBorder="1" applyAlignment="1" applyProtection="1">
      <alignment vertical="center"/>
    </xf>
    <xf numFmtId="0" fontId="5" fillId="4" borderId="36" xfId="0" applyFont="1" applyFill="1" applyBorder="1" applyAlignment="1" applyProtection="1">
      <alignment vertical="center"/>
    </xf>
    <xf numFmtId="0" fontId="6" fillId="0" borderId="43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6" fillId="0" borderId="44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5" fillId="4" borderId="13" xfId="0" applyFont="1" applyFill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hidden="1"/>
    </xf>
    <xf numFmtId="3" fontId="16" fillId="4" borderId="6" xfId="0" applyNumberFormat="1" applyFont="1" applyFill="1" applyBorder="1" applyAlignment="1" applyProtection="1">
      <alignment horizontal="center" vertical="center"/>
      <protection hidden="1"/>
    </xf>
    <xf numFmtId="164" fontId="16" fillId="4" borderId="6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3" fontId="16" fillId="0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6" xfId="0" applyNumberFormat="1" applyFont="1" applyFill="1" applyBorder="1" applyAlignment="1" applyProtection="1">
      <alignment horizontal="center" vertical="center"/>
      <protection hidden="1"/>
    </xf>
    <xf numFmtId="164" fontId="3" fillId="4" borderId="6" xfId="0" applyNumberFormat="1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Protection="1">
      <protection hidden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18" fillId="0" borderId="8" xfId="0" applyFont="1" applyBorder="1" applyProtection="1">
      <protection hidden="1"/>
    </xf>
    <xf numFmtId="0" fontId="11" fillId="0" borderId="0" xfId="0" applyFont="1" applyProtection="1"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0" fontId="16" fillId="4" borderId="6" xfId="0" applyFont="1" applyFill="1" applyBorder="1" applyAlignment="1" applyProtection="1">
      <alignment horizontal="left" vertical="center" wrapText="1"/>
      <protection hidden="1"/>
    </xf>
    <xf numFmtId="0" fontId="17" fillId="4" borderId="6" xfId="0" applyFont="1" applyFill="1" applyBorder="1" applyAlignment="1" applyProtection="1">
      <alignment horizontal="left" vertical="center" wrapText="1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left" vertical="center" wrapText="1"/>
      <protection hidden="1"/>
    </xf>
    <xf numFmtId="0" fontId="11" fillId="4" borderId="26" xfId="0" applyFont="1" applyFill="1" applyBorder="1" applyProtection="1">
      <protection hidden="1"/>
    </xf>
    <xf numFmtId="0" fontId="11" fillId="4" borderId="10" xfId="0" applyFont="1" applyFill="1" applyBorder="1" applyProtection="1">
      <protection hidden="1"/>
    </xf>
    <xf numFmtId="0" fontId="3" fillId="4" borderId="35" xfId="0" applyFont="1" applyFill="1" applyBorder="1" applyProtection="1">
      <protection hidden="1"/>
    </xf>
    <xf numFmtId="0" fontId="11" fillId="4" borderId="8" xfId="0" applyFont="1" applyFill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0" fontId="9" fillId="2" borderId="46" xfId="0" applyNumberFormat="1" applyFont="1" applyFill="1" applyBorder="1" applyAlignment="1" applyProtection="1">
      <alignment horizontal="left" vertical="top"/>
      <protection locked="0"/>
    </xf>
    <xf numFmtId="0" fontId="19" fillId="0" borderId="16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17" xfId="0" applyNumberFormat="1" applyFont="1" applyFill="1" applyBorder="1" applyAlignment="1" applyProtection="1">
      <alignment horizontal="left" vertical="center"/>
      <protection locked="0"/>
    </xf>
    <xf numFmtId="0" fontId="9" fillId="2" borderId="28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166" fontId="6" fillId="0" borderId="3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left" vertical="center" wrapText="1"/>
    </xf>
    <xf numFmtId="0" fontId="5" fillId="4" borderId="8" xfId="0" applyFont="1" applyFill="1" applyBorder="1" applyAlignment="1" applyProtection="1">
      <alignment horizontal="left" vertical="center" wrapText="1"/>
    </xf>
    <xf numFmtId="166" fontId="6" fillId="0" borderId="3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20" fillId="3" borderId="1" xfId="0" applyNumberFormat="1" applyFont="1" applyFill="1" applyBorder="1" applyAlignment="1" applyProtection="1">
      <alignment horizontal="left" vertical="top"/>
    </xf>
    <xf numFmtId="0" fontId="20" fillId="3" borderId="21" xfId="0" applyNumberFormat="1" applyFont="1" applyFill="1" applyBorder="1" applyAlignment="1" applyProtection="1">
      <alignment horizontal="left" vertical="top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3" xfId="0" applyNumberFormat="1" applyFont="1" applyFill="1" applyBorder="1" applyAlignment="1" applyProtection="1">
      <alignment horizontal="center"/>
      <protection locked="0"/>
    </xf>
    <xf numFmtId="0" fontId="9" fillId="4" borderId="1" xfId="0" applyNumberFormat="1" applyFont="1" applyFill="1" applyBorder="1" applyAlignment="1" applyProtection="1">
      <alignment horizontal="left" vertical="top"/>
    </xf>
    <xf numFmtId="0" fontId="9" fillId="4" borderId="21" xfId="0" applyNumberFormat="1" applyFont="1" applyFill="1" applyBorder="1" applyAlignment="1" applyProtection="1">
      <alignment horizontal="left" vertical="top"/>
    </xf>
    <xf numFmtId="0" fontId="6" fillId="4" borderId="12" xfId="0" applyFont="1" applyFill="1" applyBorder="1" applyAlignment="1" applyProtection="1">
      <alignment horizontal="center" vertical="center" wrapText="1"/>
    </xf>
    <xf numFmtId="14" fontId="6" fillId="0" borderId="35" xfId="0" applyNumberFormat="1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left" vertical="center"/>
    </xf>
    <xf numFmtId="0" fontId="5" fillId="4" borderId="38" xfId="0" applyFont="1" applyFill="1" applyBorder="1" applyAlignment="1" applyProtection="1">
      <alignment horizontal="left" vertical="center"/>
    </xf>
    <xf numFmtId="0" fontId="6" fillId="4" borderId="17" xfId="0" applyFont="1" applyFill="1" applyBorder="1" applyAlignment="1" applyProtection="1">
      <alignment horizontal="left" vertical="center"/>
    </xf>
    <xf numFmtId="0" fontId="6" fillId="4" borderId="25" xfId="0" applyFont="1" applyFill="1" applyBorder="1" applyAlignment="1" applyProtection="1">
      <alignment horizontal="left" vertical="center"/>
    </xf>
    <xf numFmtId="1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left" vertical="center"/>
    </xf>
    <xf numFmtId="0" fontId="4" fillId="4" borderId="39" xfId="0" applyFont="1" applyFill="1" applyBorder="1" applyAlignment="1" applyProtection="1">
      <alignment horizontal="left" vertical="center"/>
    </xf>
    <xf numFmtId="0" fontId="4" fillId="4" borderId="28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165" fontId="20" fillId="3" borderId="1" xfId="0" applyNumberFormat="1" applyFont="1" applyFill="1" applyBorder="1" applyAlignment="1" applyProtection="1">
      <alignment horizontal="left" vertical="top"/>
    </xf>
    <xf numFmtId="165" fontId="20" fillId="3" borderId="21" xfId="0" applyNumberFormat="1" applyFont="1" applyFill="1" applyBorder="1" applyAlignment="1" applyProtection="1">
      <alignment horizontal="left" vertical="top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</xf>
    <xf numFmtId="0" fontId="5" fillId="4" borderId="20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/>
    </xf>
    <xf numFmtId="0" fontId="5" fillId="4" borderId="20" xfId="0" applyFont="1" applyFill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20" fillId="3" borderId="33" xfId="0" applyNumberFormat="1" applyFont="1" applyFill="1" applyBorder="1" applyAlignment="1" applyProtection="1">
      <alignment horizontal="left" vertical="top"/>
    </xf>
    <xf numFmtId="0" fontId="20" fillId="3" borderId="32" xfId="0" applyNumberFormat="1" applyFont="1" applyFill="1" applyBorder="1" applyAlignment="1" applyProtection="1">
      <alignment horizontal="left" vertical="top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166" fontId="6" fillId="0" borderId="23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6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4" xfId="0" applyNumberFormat="1" applyFont="1" applyBorder="1" applyAlignment="1" applyProtection="1">
      <alignment horizontal="center" vertical="center"/>
      <protection locked="0"/>
    </xf>
    <xf numFmtId="166" fontId="13" fillId="0" borderId="3" xfId="0" applyNumberFormat="1" applyFont="1" applyBorder="1" applyAlignment="1" applyProtection="1">
      <alignment horizontal="center" vertical="center"/>
      <protection locked="0"/>
    </xf>
    <xf numFmtId="166" fontId="13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horizontal="left" vertical="center"/>
    </xf>
    <xf numFmtId="0" fontId="19" fillId="0" borderId="30" xfId="0" applyNumberFormat="1" applyFont="1" applyFill="1" applyBorder="1" applyAlignment="1" applyProtection="1">
      <alignment horizontal="left" vertical="center"/>
    </xf>
    <xf numFmtId="0" fontId="5" fillId="4" borderId="14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166" fontId="6" fillId="0" borderId="1" xfId="0" applyNumberFormat="1" applyFont="1" applyBorder="1" applyAlignment="1" applyProtection="1">
      <alignment horizontal="center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2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Weight and Balance 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Envelope</c:v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Munka1!$J$21:$J$26</c:f>
              <c:numCache>
                <c:formatCode>General</c:formatCode>
                <c:ptCount val="6"/>
                <c:pt idx="0">
                  <c:v>0.30959999999999999</c:v>
                </c:pt>
                <c:pt idx="1">
                  <c:v>0.30959999999999999</c:v>
                </c:pt>
                <c:pt idx="2">
                  <c:v>0.30959999999999999</c:v>
                </c:pt>
                <c:pt idx="3">
                  <c:v>0.4128</c:v>
                </c:pt>
                <c:pt idx="4">
                  <c:v>0.4128</c:v>
                </c:pt>
                <c:pt idx="5">
                  <c:v>0.30959999999999999</c:v>
                </c:pt>
              </c:numCache>
            </c:numRef>
          </c:xVal>
          <c:yVal>
            <c:numRef>
              <c:f>Munka1!$K$21:$K$26</c:f>
              <c:numCache>
                <c:formatCode>General</c:formatCode>
                <c:ptCount val="6"/>
                <c:pt idx="0">
                  <c:v>360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360</c:v>
                </c:pt>
                <c:pt idx="5">
                  <c:v>360</c:v>
                </c:pt>
              </c:numCache>
            </c:numRef>
          </c:yVal>
          <c:extLst xmlns:c16r2="http://schemas.microsoft.com/office/drawing/2015/06/chart"/>
        </c:ser>
        <c:ser>
          <c:idx val="1"/>
          <c:order val="1"/>
          <c:tx>
            <c:v>Result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3685446009390494E-2"/>
                  <c:y val="5.69409586643112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T/O</a:t>
                    </a:r>
                  </a:p>
                </c:rich>
              </c:tx>
              <c:dLblPos val="r"/>
              <c:showVal val="1"/>
              <c:extLst xmlns:c16r2="http://schemas.microsoft.com/office/drawing/2015/06/chart"/>
            </c:dLbl>
            <c:dLbl>
              <c:idx val="1"/>
              <c:layout>
                <c:manualLayout>
                  <c:x val="5.2216184244566991E-4"/>
                  <c:y val="-5.28151037657308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</a:t>
                    </a:r>
                  </a:p>
                </c:rich>
              </c:tx>
              <c:dLblPos val="r"/>
              <c:showVal val="1"/>
              <c:extLst xmlns:c16r2="http://schemas.microsoft.com/office/drawing/2015/06/chart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t"/>
            <c:showVal val="1"/>
            <c:extLst xmlns:c16r2="http://schemas.microsoft.com/office/drawing/2015/06/chart"/>
          </c:dLbls>
          <c:xVal>
            <c:numRef>
              <c:f>Munka1!$M$8:$M$9</c:f>
              <c:numCache>
                <c:formatCode>#,##0.00</c:formatCode>
                <c:ptCount val="2"/>
                <c:pt idx="0">
                  <c:v>0.308</c:v>
                </c:pt>
                <c:pt idx="1">
                  <c:v>0.308</c:v>
                </c:pt>
              </c:numCache>
            </c:numRef>
          </c:xVal>
          <c:yVal>
            <c:numRef>
              <c:f>Munka1!$N$8:$N$9</c:f>
              <c:numCache>
                <c:formatCode>#,##0</c:formatCode>
                <c:ptCount val="2"/>
                <c:pt idx="0">
                  <c:v>381</c:v>
                </c:pt>
                <c:pt idx="1">
                  <c:v>381</c:v>
                </c:pt>
              </c:numCache>
            </c:numRef>
          </c:yVal>
          <c:extLst xmlns:c16r2="http://schemas.microsoft.com/office/drawing/2015/06/chart"/>
        </c:ser>
        <c:axId val="75649024"/>
        <c:axId val="75650944"/>
      </c:scatterChart>
      <c:valAx>
        <c:axId val="75649024"/>
        <c:scaling>
          <c:orientation val="minMax"/>
          <c:min val="0.30000000000000032"/>
        </c:scaling>
        <c:axPos val="b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 i="0" baseline="0"/>
                  <a:t>Arm (m)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650944"/>
        <c:crosses val="autoZero"/>
        <c:crossBetween val="midCat"/>
      </c:valAx>
      <c:valAx>
        <c:axId val="75650944"/>
        <c:scaling>
          <c:orientation val="minMax"/>
          <c:min val="300"/>
        </c:scaling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 i="0" kern="1200" baseline="0">
                    <a:solidFill>
                      <a:srgbClr val="595959"/>
                    </a:solidFill>
                    <a:effectLst/>
                  </a:rPr>
                  <a:t>Loaded A/C Weight (kg)</a:t>
                </a:r>
                <a:endParaRPr lang="hu-HU" sz="1100" baseline="0">
                  <a:effectLst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6490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2722</xdr:colOff>
      <xdr:row>0</xdr:row>
      <xdr:rowOff>74500</xdr:rowOff>
    </xdr:from>
    <xdr:to>
      <xdr:col>24</xdr:col>
      <xdr:colOff>381000</xdr:colOff>
      <xdr:row>12</xdr:row>
      <xdr:rowOff>91508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956EF9E0-93C6-407E-A571-DB74DDD96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32</xdr:row>
      <xdr:rowOff>7485</xdr:rowOff>
    </xdr:from>
    <xdr:to>
      <xdr:col>9</xdr:col>
      <xdr:colOff>228601</xdr:colOff>
      <xdr:row>33</xdr:row>
      <xdr:rowOff>171450</xdr:rowOff>
    </xdr:to>
    <xdr:pic>
      <xdr:nvPicPr>
        <xdr:cNvPr id="4" name="Picture 1" descr="CAVOK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1" y="8056110"/>
          <a:ext cx="457200" cy="373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Z41"/>
  <sheetViews>
    <sheetView showGridLines="0" tabSelected="1" workbookViewId="0">
      <selection activeCell="Q2" sqref="Q2:R2"/>
    </sheetView>
  </sheetViews>
  <sheetFormatPr defaultRowHeight="12.75"/>
  <cols>
    <col min="1" max="1" width="0.5703125" style="31" customWidth="1"/>
    <col min="2" max="2" width="3.28515625" style="31" customWidth="1"/>
    <col min="3" max="3" width="3" style="31" customWidth="1"/>
    <col min="4" max="4" width="9.28515625" style="31" customWidth="1"/>
    <col min="5" max="5" width="4.85546875" style="31" customWidth="1"/>
    <col min="6" max="6" width="3.42578125" style="31" customWidth="1"/>
    <col min="7" max="7" width="5.28515625" style="31" customWidth="1"/>
    <col min="8" max="8" width="5" style="31" customWidth="1"/>
    <col min="9" max="9" width="5.85546875" style="31" customWidth="1"/>
    <col min="10" max="10" width="4.140625" style="31" customWidth="1"/>
    <col min="11" max="11" width="6.140625" style="31" customWidth="1"/>
    <col min="12" max="12" width="4.28515625" style="31" customWidth="1"/>
    <col min="13" max="13" width="4.7109375" style="31" customWidth="1"/>
    <col min="14" max="14" width="6.7109375" style="31" customWidth="1"/>
    <col min="15" max="16" width="4" style="31" customWidth="1"/>
    <col min="17" max="17" width="6.28515625" style="31" customWidth="1"/>
    <col min="18" max="18" width="4" style="31" customWidth="1"/>
    <col min="19" max="19" width="3.140625" style="31" customWidth="1"/>
    <col min="20" max="20" width="3.42578125" style="31" customWidth="1"/>
    <col min="21" max="21" width="37.28515625" style="31" customWidth="1"/>
    <col min="22" max="22" width="12.5703125" style="31" customWidth="1"/>
    <col min="23" max="23" width="7.28515625" style="31" customWidth="1"/>
    <col min="24" max="24" width="10.28515625" style="31" customWidth="1"/>
    <col min="25" max="25" width="11" style="31" customWidth="1"/>
    <col min="26" max="28" width="5.7109375" style="31" customWidth="1"/>
    <col min="29" max="249" width="9.140625" style="31"/>
    <col min="250" max="250" width="10.28515625" style="31" customWidth="1"/>
    <col min="251" max="16384" width="9.140625" style="31"/>
  </cols>
  <sheetData>
    <row r="1" spans="2:25" ht="24.75" customHeight="1" thickBot="1">
      <c r="B1" s="129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31"/>
      <c r="O1" s="131"/>
      <c r="P1" s="131"/>
      <c r="Q1" s="131"/>
      <c r="R1" s="131"/>
      <c r="S1" s="132"/>
      <c r="U1" s="48"/>
      <c r="V1" s="48"/>
      <c r="W1" s="48"/>
      <c r="X1" s="48"/>
      <c r="Y1" s="48"/>
    </row>
    <row r="2" spans="2:25" ht="22.5" customHeight="1" thickBot="1">
      <c r="B2" s="7" t="s">
        <v>1</v>
      </c>
      <c r="C2" s="8"/>
      <c r="D2" s="32"/>
      <c r="E2" s="151" t="s">
        <v>53</v>
      </c>
      <c r="F2" s="152"/>
      <c r="G2" s="133"/>
      <c r="H2" s="134"/>
      <c r="I2" s="151" t="s">
        <v>57</v>
      </c>
      <c r="J2" s="152"/>
      <c r="K2" s="133"/>
      <c r="L2" s="134"/>
      <c r="M2" s="135" t="s">
        <v>74</v>
      </c>
      <c r="N2" s="136"/>
      <c r="O2" s="137"/>
      <c r="P2" s="59" t="s">
        <v>2</v>
      </c>
      <c r="Q2" s="138" t="s">
        <v>42</v>
      </c>
      <c r="R2" s="138"/>
      <c r="S2" s="33"/>
      <c r="U2" s="48"/>
      <c r="V2" s="48"/>
      <c r="W2" s="48"/>
      <c r="X2" s="48"/>
      <c r="Y2" s="48"/>
    </row>
    <row r="3" spans="2:25" ht="21" customHeight="1" thickBot="1">
      <c r="B3" s="126"/>
      <c r="C3" s="127"/>
      <c r="D3" s="127"/>
      <c r="E3" s="115" t="s">
        <v>54</v>
      </c>
      <c r="F3" s="116"/>
      <c r="G3" s="139"/>
      <c r="H3" s="139"/>
      <c r="I3" s="115" t="s">
        <v>55</v>
      </c>
      <c r="J3" s="116"/>
      <c r="K3" s="139"/>
      <c r="L3" s="140"/>
      <c r="M3" s="117" t="s">
        <v>4</v>
      </c>
      <c r="N3" s="118"/>
      <c r="O3" s="119"/>
      <c r="P3" s="120"/>
      <c r="Q3" s="120"/>
      <c r="R3" s="120"/>
      <c r="S3" s="121"/>
      <c r="U3" s="48"/>
      <c r="V3" s="48"/>
      <c r="W3" s="48"/>
      <c r="X3" s="48"/>
      <c r="Y3" s="48"/>
    </row>
    <row r="4" spans="2:25" ht="22.5" customHeight="1" thickBot="1">
      <c r="B4" s="7" t="s">
        <v>3</v>
      </c>
      <c r="C4" s="8"/>
      <c r="D4" s="8"/>
      <c r="E4" s="122" t="s">
        <v>59</v>
      </c>
      <c r="F4" s="123"/>
      <c r="G4" s="139"/>
      <c r="H4" s="139"/>
      <c r="I4" s="122" t="s">
        <v>58</v>
      </c>
      <c r="J4" s="123"/>
      <c r="K4" s="139"/>
      <c r="L4" s="140"/>
      <c r="M4" s="124" t="s">
        <v>62</v>
      </c>
      <c r="N4" s="125"/>
      <c r="O4" s="126"/>
      <c r="P4" s="127"/>
      <c r="Q4" s="127"/>
      <c r="R4" s="127"/>
      <c r="S4" s="128"/>
      <c r="U4" s="48"/>
      <c r="V4" s="48"/>
      <c r="W4" s="48"/>
      <c r="X4" s="48"/>
      <c r="Y4" s="48"/>
    </row>
    <row r="5" spans="2:25" ht="21.75" customHeight="1" thickBot="1">
      <c r="B5" s="209"/>
      <c r="C5" s="210"/>
      <c r="D5" s="127"/>
      <c r="E5" s="167" t="s">
        <v>56</v>
      </c>
      <c r="F5" s="199"/>
      <c r="G5" s="113"/>
      <c r="H5" s="113"/>
      <c r="I5" s="167" t="s">
        <v>60</v>
      </c>
      <c r="J5" s="199"/>
      <c r="K5" s="113"/>
      <c r="L5" s="114"/>
      <c r="M5" s="124" t="s">
        <v>63</v>
      </c>
      <c r="N5" s="125"/>
      <c r="O5" s="126"/>
      <c r="P5" s="127"/>
      <c r="Q5" s="127"/>
      <c r="R5" s="127"/>
      <c r="S5" s="128"/>
      <c r="U5" s="48"/>
      <c r="V5" s="48"/>
      <c r="W5" s="48"/>
      <c r="X5" s="48"/>
      <c r="Y5" s="48"/>
    </row>
    <row r="6" spans="2:25" ht="24.75" customHeight="1" thickBot="1">
      <c r="B6" s="211"/>
      <c r="C6" s="212"/>
      <c r="D6" s="61" t="s">
        <v>6</v>
      </c>
      <c r="E6" s="9" t="s">
        <v>7</v>
      </c>
      <c r="F6" s="10"/>
      <c r="G6" s="107" t="s">
        <v>47</v>
      </c>
      <c r="H6" s="107"/>
      <c r="I6" s="11" t="s">
        <v>8</v>
      </c>
      <c r="J6" s="12"/>
      <c r="K6" s="13" t="s">
        <v>9</v>
      </c>
      <c r="L6" s="13"/>
      <c r="M6" s="14" t="s">
        <v>10</v>
      </c>
      <c r="N6" s="15"/>
      <c r="O6" s="14" t="s">
        <v>11</v>
      </c>
      <c r="P6" s="16"/>
      <c r="Q6" s="200" t="s">
        <v>10</v>
      </c>
      <c r="R6" s="201"/>
      <c r="S6" s="202"/>
      <c r="U6" s="48"/>
      <c r="V6" s="48"/>
      <c r="W6" s="48"/>
      <c r="X6" s="48"/>
      <c r="Y6" s="48"/>
    </row>
    <row r="7" spans="2:25" ht="18.95" customHeight="1" thickBot="1">
      <c r="B7" s="203" t="s">
        <v>64</v>
      </c>
      <c r="C7" s="204"/>
      <c r="D7" s="194"/>
      <c r="E7" s="195"/>
      <c r="F7" s="105"/>
      <c r="G7" s="106"/>
      <c r="H7" s="105"/>
      <c r="I7" s="106"/>
      <c r="J7" s="63"/>
      <c r="K7" s="110"/>
      <c r="L7" s="111"/>
      <c r="M7" s="110"/>
      <c r="N7" s="111"/>
      <c r="O7" s="110"/>
      <c r="P7" s="111"/>
      <c r="Q7" s="110"/>
      <c r="R7" s="112"/>
      <c r="S7" s="111"/>
      <c r="U7" s="48"/>
      <c r="V7" s="48"/>
      <c r="W7" s="48"/>
      <c r="X7" s="48"/>
      <c r="Y7" s="48"/>
    </row>
    <row r="8" spans="2:25" ht="18.95" customHeight="1" thickBot="1">
      <c r="B8" s="103"/>
      <c r="C8" s="104"/>
      <c r="D8" s="62"/>
      <c r="E8" s="157"/>
      <c r="F8" s="158"/>
      <c r="G8" s="91"/>
      <c r="H8" s="92"/>
      <c r="I8" s="93"/>
      <c r="J8" s="94"/>
      <c r="K8" s="100"/>
      <c r="L8" s="101"/>
      <c r="M8" s="100"/>
      <c r="N8" s="101"/>
      <c r="O8" s="100"/>
      <c r="P8" s="101"/>
      <c r="Q8" s="100"/>
      <c r="R8" s="102"/>
      <c r="S8" s="101"/>
      <c r="U8" s="48"/>
      <c r="V8" s="48"/>
      <c r="W8" s="48"/>
      <c r="X8" s="48"/>
      <c r="Y8" s="48"/>
    </row>
    <row r="9" spans="2:25" ht="18.95" customHeight="1" thickBot="1">
      <c r="B9" s="64" t="s">
        <v>65</v>
      </c>
      <c r="C9" s="193"/>
      <c r="D9" s="194"/>
      <c r="E9" s="195"/>
      <c r="F9" s="105"/>
      <c r="G9" s="106"/>
      <c r="H9" s="95" t="s">
        <v>13</v>
      </c>
      <c r="I9" s="96"/>
      <c r="J9" s="63"/>
      <c r="K9" s="97"/>
      <c r="L9" s="98"/>
      <c r="M9" s="97"/>
      <c r="N9" s="98"/>
      <c r="O9" s="97"/>
      <c r="P9" s="98"/>
      <c r="Q9" s="97"/>
      <c r="R9" s="99"/>
      <c r="S9" s="98"/>
      <c r="U9" s="48"/>
      <c r="V9" s="48"/>
      <c r="W9" s="48"/>
      <c r="X9" s="48"/>
      <c r="Y9" s="48"/>
    </row>
    <row r="10" spans="2:25" ht="18.95" customHeight="1" thickBot="1">
      <c r="B10" s="103"/>
      <c r="C10" s="104"/>
      <c r="D10" s="62"/>
      <c r="E10" s="157"/>
      <c r="F10" s="158"/>
      <c r="G10" s="91"/>
      <c r="H10" s="92"/>
      <c r="I10" s="93"/>
      <c r="J10" s="94"/>
      <c r="K10" s="100"/>
      <c r="L10" s="101"/>
      <c r="M10" s="100"/>
      <c r="N10" s="101"/>
      <c r="O10" s="100"/>
      <c r="P10" s="101"/>
      <c r="Q10" s="100"/>
      <c r="R10" s="102"/>
      <c r="S10" s="101"/>
      <c r="U10" s="48"/>
      <c r="V10" s="48"/>
      <c r="W10" s="48"/>
      <c r="X10" s="48"/>
      <c r="Y10" s="48"/>
    </row>
    <row r="11" spans="2:25" ht="18.95" customHeight="1" thickBot="1">
      <c r="B11" s="64" t="s">
        <v>65</v>
      </c>
      <c r="C11" s="193"/>
      <c r="D11" s="194"/>
      <c r="E11" s="195"/>
      <c r="F11" s="95" t="s">
        <v>12</v>
      </c>
      <c r="G11" s="96"/>
      <c r="H11" s="95" t="s">
        <v>13</v>
      </c>
      <c r="I11" s="96"/>
      <c r="J11" s="63"/>
      <c r="K11" s="97"/>
      <c r="L11" s="98"/>
      <c r="M11" s="97"/>
      <c r="N11" s="98"/>
      <c r="O11" s="97"/>
      <c r="P11" s="98"/>
      <c r="Q11" s="97"/>
      <c r="R11" s="99"/>
      <c r="S11" s="98"/>
      <c r="U11" s="48"/>
      <c r="V11" s="48"/>
      <c r="W11" s="48"/>
      <c r="X11" s="48"/>
      <c r="Y11" s="48"/>
    </row>
    <row r="12" spans="2:25" ht="18.95" customHeight="1" thickBot="1">
      <c r="B12" s="103"/>
      <c r="C12" s="104"/>
      <c r="D12" s="62"/>
      <c r="E12" s="157"/>
      <c r="F12" s="158"/>
      <c r="G12" s="91"/>
      <c r="H12" s="92"/>
      <c r="I12" s="93"/>
      <c r="J12" s="94"/>
      <c r="K12" s="100"/>
      <c r="L12" s="101"/>
      <c r="M12" s="100"/>
      <c r="N12" s="101"/>
      <c r="O12" s="100"/>
      <c r="P12" s="101"/>
      <c r="Q12" s="100"/>
      <c r="R12" s="102"/>
      <c r="S12" s="101"/>
      <c r="U12" s="48"/>
      <c r="V12" s="48"/>
      <c r="W12" s="48"/>
      <c r="X12" s="48"/>
      <c r="Y12" s="48"/>
    </row>
    <row r="13" spans="2:25" ht="18.95" customHeight="1" thickBot="1">
      <c r="B13" s="64" t="s">
        <v>65</v>
      </c>
      <c r="C13" s="193"/>
      <c r="D13" s="194"/>
      <c r="E13" s="195"/>
      <c r="F13" s="95" t="s">
        <v>12</v>
      </c>
      <c r="G13" s="96"/>
      <c r="H13" s="95" t="s">
        <v>13</v>
      </c>
      <c r="I13" s="96"/>
      <c r="J13" s="63"/>
      <c r="K13" s="97"/>
      <c r="L13" s="98"/>
      <c r="M13" s="97"/>
      <c r="N13" s="98"/>
      <c r="O13" s="97"/>
      <c r="P13" s="98"/>
      <c r="Q13" s="97"/>
      <c r="R13" s="99"/>
      <c r="S13" s="98"/>
      <c r="U13" s="48"/>
      <c r="V13" s="48"/>
      <c r="W13" s="48"/>
      <c r="X13" s="48"/>
      <c r="Y13" s="48"/>
    </row>
    <row r="14" spans="2:25" ht="18.95" customHeight="1" thickBot="1">
      <c r="B14" s="103"/>
      <c r="C14" s="104"/>
      <c r="D14" s="62"/>
      <c r="E14" s="157"/>
      <c r="F14" s="158"/>
      <c r="G14" s="91"/>
      <c r="H14" s="92"/>
      <c r="I14" s="93"/>
      <c r="J14" s="94"/>
      <c r="K14" s="100"/>
      <c r="L14" s="101"/>
      <c r="M14" s="100"/>
      <c r="N14" s="101"/>
      <c r="O14" s="100"/>
      <c r="P14" s="101"/>
      <c r="Q14" s="100"/>
      <c r="R14" s="102"/>
      <c r="S14" s="101"/>
      <c r="U14" s="49" t="str">
        <f>CFPL!Q2</f>
        <v>BEW</v>
      </c>
      <c r="V14" s="108"/>
      <c r="W14" s="109"/>
      <c r="X14" s="48"/>
      <c r="Y14" s="34" t="s">
        <v>40</v>
      </c>
    </row>
    <row r="15" spans="2:25" ht="23.25" customHeight="1" thickBot="1">
      <c r="B15" s="64" t="s">
        <v>65</v>
      </c>
      <c r="C15" s="193"/>
      <c r="D15" s="194"/>
      <c r="E15" s="195"/>
      <c r="F15" s="95" t="s">
        <v>12</v>
      </c>
      <c r="G15" s="96"/>
      <c r="H15" s="95" t="s">
        <v>13</v>
      </c>
      <c r="I15" s="96"/>
      <c r="J15" s="63"/>
      <c r="K15" s="97"/>
      <c r="L15" s="98"/>
      <c r="M15" s="97"/>
      <c r="N15" s="98"/>
      <c r="O15" s="97"/>
      <c r="P15" s="98"/>
      <c r="Q15" s="97"/>
      <c r="R15" s="99"/>
      <c r="S15" s="98"/>
      <c r="U15" s="60" t="s">
        <v>24</v>
      </c>
      <c r="V15" s="60" t="s">
        <v>25</v>
      </c>
      <c r="W15" s="60" t="s">
        <v>26</v>
      </c>
      <c r="X15" s="60" t="s">
        <v>27</v>
      </c>
      <c r="Y15" s="34">
        <f>VLOOKUP(U14,Munka1!A9:D10,2,FALSE)</f>
        <v>600</v>
      </c>
    </row>
    <row r="16" spans="2:25" ht="22.5" customHeight="1" thickBot="1">
      <c r="B16" s="103"/>
      <c r="C16" s="104"/>
      <c r="D16" s="62"/>
      <c r="E16" s="157"/>
      <c r="F16" s="158"/>
      <c r="G16" s="91"/>
      <c r="H16" s="92"/>
      <c r="I16" s="93"/>
      <c r="J16" s="94"/>
      <c r="K16" s="69"/>
      <c r="L16" s="70"/>
      <c r="M16" s="69"/>
      <c r="N16" s="70"/>
      <c r="O16" s="69"/>
      <c r="P16" s="70"/>
      <c r="Q16" s="69"/>
      <c r="R16" s="71"/>
      <c r="S16" s="70"/>
      <c r="U16" s="50" t="s">
        <v>28</v>
      </c>
      <c r="V16" s="35">
        <f>VLOOKUP(U14,Munka1!A9:C12,3,FALSE)</f>
        <v>381</v>
      </c>
      <c r="W16" s="36">
        <f>VLOOKUP(U14,Munka1!A9:D10,4,FALSE)</f>
        <v>0.308</v>
      </c>
      <c r="X16" s="35">
        <f>V16*W16</f>
        <v>117.348</v>
      </c>
      <c r="Y16" s="60" t="s">
        <v>78</v>
      </c>
    </row>
    <row r="17" spans="2:26" ht="18.95" customHeight="1" thickBot="1">
      <c r="B17" s="64" t="s">
        <v>65</v>
      </c>
      <c r="C17" s="193"/>
      <c r="D17" s="194"/>
      <c r="E17" s="195"/>
      <c r="F17" s="155" t="s">
        <v>12</v>
      </c>
      <c r="G17" s="156"/>
      <c r="H17" s="95" t="s">
        <v>13</v>
      </c>
      <c r="I17" s="96"/>
      <c r="J17" s="63"/>
      <c r="K17" s="72" t="s">
        <v>14</v>
      </c>
      <c r="L17" s="73"/>
      <c r="M17" s="73"/>
      <c r="N17" s="73"/>
      <c r="O17" s="73"/>
      <c r="P17" s="73"/>
      <c r="Q17" s="73"/>
      <c r="R17" s="73"/>
      <c r="S17" s="74"/>
      <c r="U17" s="50" t="s">
        <v>44</v>
      </c>
      <c r="V17" s="35">
        <f>Y17*0.72</f>
        <v>0</v>
      </c>
      <c r="W17" s="36">
        <v>0.17799999999999999</v>
      </c>
      <c r="X17" s="35">
        <f>V17*W17</f>
        <v>0</v>
      </c>
      <c r="Y17" s="37"/>
    </row>
    <row r="18" spans="2:26" ht="18.95" customHeight="1" thickBot="1">
      <c r="B18" s="103"/>
      <c r="C18" s="104"/>
      <c r="D18" s="62"/>
      <c r="E18" s="157"/>
      <c r="F18" s="158"/>
      <c r="G18" s="91"/>
      <c r="H18" s="92"/>
      <c r="I18" s="93"/>
      <c r="J18" s="94"/>
      <c r="K18" s="75"/>
      <c r="L18" s="76"/>
      <c r="M18" s="76"/>
      <c r="N18" s="76"/>
      <c r="O18" s="76"/>
      <c r="P18" s="76"/>
      <c r="Q18" s="76"/>
      <c r="R18" s="76"/>
      <c r="S18" s="77"/>
      <c r="U18" s="50" t="s">
        <v>46</v>
      </c>
      <c r="V18" s="38"/>
      <c r="W18" s="36">
        <v>0.56999999999999995</v>
      </c>
      <c r="X18" s="35">
        <f>V18*W18</f>
        <v>0</v>
      </c>
      <c r="Y18" s="48"/>
    </row>
    <row r="19" spans="2:26" ht="18.95" customHeight="1" thickBot="1">
      <c r="B19" s="64" t="s">
        <v>66</v>
      </c>
      <c r="C19" s="193"/>
      <c r="D19" s="194"/>
      <c r="E19" s="195"/>
      <c r="F19" s="95" t="s">
        <v>12</v>
      </c>
      <c r="G19" s="96"/>
      <c r="H19" s="95" t="s">
        <v>13</v>
      </c>
      <c r="I19" s="96"/>
      <c r="J19" s="63"/>
      <c r="K19" s="75"/>
      <c r="L19" s="76"/>
      <c r="M19" s="76"/>
      <c r="N19" s="76"/>
      <c r="O19" s="76"/>
      <c r="P19" s="76"/>
      <c r="Q19" s="76"/>
      <c r="R19" s="76"/>
      <c r="S19" s="77"/>
      <c r="U19" s="50" t="s">
        <v>45</v>
      </c>
      <c r="V19" s="38"/>
      <c r="W19" s="36">
        <v>1.139</v>
      </c>
      <c r="X19" s="35">
        <f>V19*W19</f>
        <v>0</v>
      </c>
      <c r="Y19" s="48"/>
    </row>
    <row r="20" spans="2:26" ht="18.95" customHeight="1" thickBot="1">
      <c r="B20" s="103"/>
      <c r="C20" s="104"/>
      <c r="D20" s="62"/>
      <c r="E20" s="157"/>
      <c r="F20" s="158"/>
      <c r="G20" s="91"/>
      <c r="H20" s="92"/>
      <c r="I20" s="93"/>
      <c r="J20" s="94"/>
      <c r="K20" s="75"/>
      <c r="L20" s="76"/>
      <c r="M20" s="76"/>
      <c r="N20" s="76"/>
      <c r="O20" s="76"/>
      <c r="P20" s="76"/>
      <c r="Q20" s="76"/>
      <c r="R20" s="76"/>
      <c r="S20" s="77"/>
      <c r="U20" s="51" t="s">
        <v>29</v>
      </c>
      <c r="V20" s="39">
        <f>SUM(V16:V19)</f>
        <v>381</v>
      </c>
      <c r="W20" s="40">
        <f>X20/V20</f>
        <v>0.308</v>
      </c>
      <c r="X20" s="39">
        <f>SUM(X16:X19)</f>
        <v>117.348</v>
      </c>
      <c r="Y20" s="60" t="s">
        <v>30</v>
      </c>
    </row>
    <row r="21" spans="2:26" ht="18.95" customHeight="1" thickBot="1">
      <c r="B21" s="64" t="s">
        <v>66</v>
      </c>
      <c r="C21" s="193"/>
      <c r="D21" s="194"/>
      <c r="E21" s="195"/>
      <c r="F21" s="95" t="s">
        <v>12</v>
      </c>
      <c r="G21" s="96"/>
      <c r="H21" s="95" t="s">
        <v>13</v>
      </c>
      <c r="I21" s="96"/>
      <c r="J21" s="63"/>
      <c r="K21" s="75"/>
      <c r="L21" s="76"/>
      <c r="M21" s="76"/>
      <c r="N21" s="76"/>
      <c r="O21" s="76"/>
      <c r="P21" s="76"/>
      <c r="Q21" s="76"/>
      <c r="R21" s="76"/>
      <c r="S21" s="77"/>
      <c r="U21" s="50" t="s">
        <v>31</v>
      </c>
      <c r="V21" s="35">
        <f>Y21*0.72</f>
        <v>0</v>
      </c>
      <c r="W21" s="36">
        <v>0.17799999999999999</v>
      </c>
      <c r="X21" s="35">
        <f>V21*W21</f>
        <v>0</v>
      </c>
      <c r="Y21" s="52">
        <f>Y17</f>
        <v>0</v>
      </c>
    </row>
    <row r="22" spans="2:26" ht="18.95" customHeight="1" thickBot="1">
      <c r="B22" s="103"/>
      <c r="C22" s="104"/>
      <c r="D22" s="62"/>
      <c r="E22" s="157"/>
      <c r="F22" s="158"/>
      <c r="G22" s="91"/>
      <c r="H22" s="92"/>
      <c r="I22" s="93"/>
      <c r="J22" s="94"/>
      <c r="K22" s="75"/>
      <c r="L22" s="76"/>
      <c r="M22" s="76"/>
      <c r="N22" s="76"/>
      <c r="O22" s="76"/>
      <c r="P22" s="76"/>
      <c r="Q22" s="76"/>
      <c r="R22" s="76"/>
      <c r="S22" s="77"/>
      <c r="U22" s="51" t="s">
        <v>32</v>
      </c>
      <c r="V22" s="39">
        <f>V20-V21</f>
        <v>381</v>
      </c>
      <c r="W22" s="40">
        <f>X22/V22</f>
        <v>0.308</v>
      </c>
      <c r="X22" s="39">
        <f>X20-X21</f>
        <v>117.348</v>
      </c>
      <c r="Y22" s="48"/>
    </row>
    <row r="23" spans="2:26" ht="18.95" customHeight="1" thickBot="1">
      <c r="B23" s="64" t="s">
        <v>66</v>
      </c>
      <c r="C23" s="193"/>
      <c r="D23" s="194"/>
      <c r="E23" s="195"/>
      <c r="F23" s="95" t="s">
        <v>12</v>
      </c>
      <c r="G23" s="96"/>
      <c r="H23" s="95" t="s">
        <v>13</v>
      </c>
      <c r="I23" s="96"/>
      <c r="J23" s="63"/>
      <c r="K23" s="75"/>
      <c r="L23" s="76"/>
      <c r="M23" s="76"/>
      <c r="N23" s="76"/>
      <c r="O23" s="76"/>
      <c r="P23" s="76"/>
      <c r="Q23" s="76"/>
      <c r="R23" s="76"/>
      <c r="S23" s="77"/>
      <c r="U23" s="53" t="s">
        <v>35</v>
      </c>
      <c r="V23" s="47" t="str">
        <f>IF(V20&lt;=Y15,"OK","Over MTOW")</f>
        <v>OK</v>
      </c>
      <c r="W23" s="54"/>
      <c r="X23" s="55"/>
      <c r="Y23" s="48"/>
    </row>
    <row r="24" spans="2:26" ht="18.95" customHeight="1" thickBot="1">
      <c r="B24" s="103"/>
      <c r="C24" s="104"/>
      <c r="D24" s="62"/>
      <c r="E24" s="157"/>
      <c r="F24" s="158"/>
      <c r="G24" s="91"/>
      <c r="H24" s="92"/>
      <c r="I24" s="93"/>
      <c r="J24" s="94"/>
      <c r="K24" s="78" t="s">
        <v>67</v>
      </c>
      <c r="L24" s="79"/>
      <c r="M24" s="79"/>
      <c r="N24" s="79"/>
      <c r="O24" s="79"/>
      <c r="P24" s="79"/>
      <c r="Q24" s="79"/>
      <c r="R24" s="79"/>
      <c r="S24" s="80"/>
      <c r="U24" s="56" t="s">
        <v>38</v>
      </c>
      <c r="V24" s="47" t="str">
        <f>IF(AND(X24&gt;=0.3096,V20&gt;=410,V20&lt;=600,X24&lt;=0.4128),"OK","Out of Range")</f>
        <v>Out of Range</v>
      </c>
      <c r="W24" s="57" t="s">
        <v>37</v>
      </c>
      <c r="X24" s="41">
        <f>X20/V20</f>
        <v>0.308</v>
      </c>
      <c r="Y24" s="48"/>
    </row>
    <row r="25" spans="2:26" ht="18.95" customHeight="1" thickBot="1">
      <c r="B25" s="64" t="s">
        <v>66</v>
      </c>
      <c r="C25" s="193"/>
      <c r="D25" s="194"/>
      <c r="E25" s="195"/>
      <c r="F25" s="95" t="s">
        <v>12</v>
      </c>
      <c r="G25" s="96"/>
      <c r="H25" s="95" t="s">
        <v>13</v>
      </c>
      <c r="I25" s="96"/>
      <c r="J25" s="63"/>
      <c r="K25" s="141" t="s">
        <v>68</v>
      </c>
      <c r="L25" s="142"/>
      <c r="M25" s="142"/>
      <c r="N25" s="142"/>
      <c r="O25" s="142"/>
      <c r="P25" s="142"/>
      <c r="Q25" s="142"/>
      <c r="R25" s="142"/>
      <c r="S25" s="143"/>
      <c r="U25" s="56" t="s">
        <v>39</v>
      </c>
      <c r="V25" s="47" t="str">
        <f>IF(AND(X25&gt;=0.3096,V22&gt;=410,V22&lt;=600,X25&lt;=0.4128),"OK","Out of Range")</f>
        <v>Out of Range</v>
      </c>
      <c r="W25" s="57" t="s">
        <v>37</v>
      </c>
      <c r="X25" s="41">
        <f>X22/V22</f>
        <v>0.308</v>
      </c>
      <c r="Y25" s="48"/>
    </row>
    <row r="26" spans="2:26" ht="18.95" customHeight="1" thickBot="1">
      <c r="B26" s="103"/>
      <c r="C26" s="104"/>
      <c r="D26" s="62"/>
      <c r="E26" s="157"/>
      <c r="F26" s="158"/>
      <c r="G26" s="91"/>
      <c r="H26" s="92"/>
      <c r="I26" s="93"/>
      <c r="J26" s="94"/>
      <c r="K26" s="144" t="s">
        <v>69</v>
      </c>
      <c r="L26" s="145"/>
      <c r="M26" s="146"/>
      <c r="N26" s="150" t="s">
        <v>15</v>
      </c>
      <c r="O26" s="150"/>
      <c r="P26" s="150"/>
      <c r="Q26" s="151" t="s">
        <v>16</v>
      </c>
      <c r="R26" s="150"/>
      <c r="S26" s="152"/>
      <c r="U26" s="48"/>
      <c r="V26" s="48"/>
      <c r="W26" s="48"/>
      <c r="X26" s="48"/>
      <c r="Y26" s="48"/>
    </row>
    <row r="27" spans="2:26" ht="22.5" customHeight="1" thickBot="1">
      <c r="B27" s="65" t="s">
        <v>66</v>
      </c>
      <c r="C27" s="193"/>
      <c r="D27" s="194"/>
      <c r="E27" s="195"/>
      <c r="F27" s="95" t="s">
        <v>12</v>
      </c>
      <c r="G27" s="96"/>
      <c r="H27" s="95" t="s">
        <v>13</v>
      </c>
      <c r="I27" s="96"/>
      <c r="J27" s="63"/>
      <c r="K27" s="147"/>
      <c r="L27" s="148"/>
      <c r="M27" s="149"/>
      <c r="N27" s="17" t="s">
        <v>75</v>
      </c>
      <c r="O27" s="153" t="s">
        <v>76</v>
      </c>
      <c r="P27" s="154"/>
      <c r="Q27" s="18" t="s">
        <v>75</v>
      </c>
      <c r="R27" s="153" t="s">
        <v>76</v>
      </c>
      <c r="S27" s="154"/>
      <c r="U27" s="48"/>
      <c r="V27" s="48"/>
      <c r="W27" s="48"/>
      <c r="X27" s="48"/>
      <c r="Y27" s="48"/>
    </row>
    <row r="28" spans="2:26" ht="18" customHeight="1" thickBot="1">
      <c r="B28" s="103"/>
      <c r="C28" s="104"/>
      <c r="D28" s="62"/>
      <c r="E28" s="157"/>
      <c r="F28" s="158"/>
      <c r="G28" s="91"/>
      <c r="H28" s="92"/>
      <c r="I28" s="93"/>
      <c r="J28" s="94"/>
      <c r="K28" s="205" t="s">
        <v>72</v>
      </c>
      <c r="L28" s="206"/>
      <c r="M28" s="206"/>
      <c r="N28" s="19"/>
      <c r="O28" s="207"/>
      <c r="P28" s="208"/>
      <c r="Q28" s="19"/>
      <c r="R28" s="207"/>
      <c r="S28" s="208"/>
      <c r="U28" s="48"/>
      <c r="V28" s="48"/>
      <c r="W28" s="48"/>
      <c r="X28" s="48"/>
      <c r="Y28" s="48"/>
      <c r="Z28" s="42"/>
    </row>
    <row r="29" spans="2:26" ht="22.5" customHeight="1" thickBot="1">
      <c r="B29" s="66" t="s">
        <v>66</v>
      </c>
      <c r="C29" s="196"/>
      <c r="D29" s="197"/>
      <c r="E29" s="198"/>
      <c r="F29" s="171" t="s">
        <v>12</v>
      </c>
      <c r="G29" s="172"/>
      <c r="H29" s="171" t="s">
        <v>13</v>
      </c>
      <c r="I29" s="172"/>
      <c r="J29" s="67"/>
      <c r="K29" s="83" t="s">
        <v>71</v>
      </c>
      <c r="L29" s="84"/>
      <c r="M29" s="84"/>
      <c r="N29" s="20"/>
      <c r="O29" s="174"/>
      <c r="P29" s="175"/>
      <c r="Q29" s="20"/>
      <c r="R29" s="85"/>
      <c r="S29" s="86"/>
      <c r="U29" s="48"/>
      <c r="V29" s="48"/>
      <c r="W29" s="48"/>
      <c r="X29" s="48"/>
      <c r="Y29" s="48"/>
      <c r="Z29" s="42"/>
    </row>
    <row r="30" spans="2:26" ht="22.5" customHeight="1" thickBot="1">
      <c r="B30" s="159" t="s">
        <v>18</v>
      </c>
      <c r="C30" s="160"/>
      <c r="D30" s="161"/>
      <c r="E30" s="173" t="s">
        <v>17</v>
      </c>
      <c r="F30" s="161"/>
      <c r="G30" s="162" t="s">
        <v>77</v>
      </c>
      <c r="H30" s="163"/>
      <c r="I30" s="162" t="s">
        <v>76</v>
      </c>
      <c r="J30" s="176"/>
      <c r="K30" s="164" t="s">
        <v>70</v>
      </c>
      <c r="L30" s="165"/>
      <c r="M30" s="166"/>
      <c r="N30" s="21"/>
      <c r="O30" s="87" t="s">
        <v>51</v>
      </c>
      <c r="P30" s="88"/>
      <c r="Q30" s="21"/>
      <c r="R30" s="87" t="s">
        <v>52</v>
      </c>
      <c r="S30" s="88"/>
      <c r="U30" s="48"/>
      <c r="V30" s="48"/>
      <c r="W30" s="48"/>
      <c r="X30" s="48"/>
      <c r="Y30" s="48"/>
      <c r="Z30" s="43"/>
    </row>
    <row r="31" spans="2:26" ht="17.100000000000001" customHeight="1" thickBot="1">
      <c r="B31" s="177"/>
      <c r="C31" s="178"/>
      <c r="D31" s="179"/>
      <c r="E31" s="180"/>
      <c r="F31" s="179"/>
      <c r="G31" s="181"/>
      <c r="H31" s="182"/>
      <c r="I31" s="183"/>
      <c r="J31" s="184"/>
      <c r="K31" s="141" t="s">
        <v>20</v>
      </c>
      <c r="L31" s="142"/>
      <c r="M31" s="142"/>
      <c r="N31" s="22"/>
      <c r="O31" s="81"/>
      <c r="P31" s="82"/>
      <c r="Q31" s="22"/>
      <c r="R31" s="81"/>
      <c r="S31" s="82"/>
      <c r="U31" s="58" t="s">
        <v>61</v>
      </c>
      <c r="V31" s="58"/>
      <c r="W31" s="58"/>
      <c r="X31" s="58"/>
      <c r="Y31" s="58"/>
      <c r="Z31" s="42"/>
    </row>
    <row r="32" spans="2:26" ht="17.100000000000001" customHeight="1" thickBot="1">
      <c r="B32" s="185"/>
      <c r="C32" s="186"/>
      <c r="D32" s="187"/>
      <c r="E32" s="188"/>
      <c r="F32" s="187"/>
      <c r="G32" s="189"/>
      <c r="H32" s="190"/>
      <c r="I32" s="191"/>
      <c r="J32" s="192"/>
      <c r="K32" s="23" t="s">
        <v>19</v>
      </c>
      <c r="L32" s="24"/>
      <c r="M32" s="24" t="s">
        <v>5</v>
      </c>
      <c r="N32" s="25"/>
      <c r="O32" s="89"/>
      <c r="P32" s="90"/>
      <c r="Q32" s="25"/>
      <c r="R32" s="89"/>
      <c r="S32" s="90"/>
      <c r="U32" s="68" t="s">
        <v>50</v>
      </c>
      <c r="V32" s="68"/>
      <c r="W32" s="68"/>
      <c r="X32" s="68"/>
      <c r="Y32" s="68"/>
    </row>
    <row r="33" spans="2:25" ht="17.100000000000001" customHeight="1" thickBot="1">
      <c r="B33" s="26" t="s">
        <v>22</v>
      </c>
      <c r="C33" s="27"/>
      <c r="D33" s="27"/>
      <c r="E33" s="27"/>
      <c r="F33" s="27"/>
      <c r="G33" s="27"/>
      <c r="H33" s="27"/>
      <c r="I33" s="27"/>
      <c r="J33" s="28"/>
      <c r="K33" s="167" t="s">
        <v>73</v>
      </c>
      <c r="L33" s="168"/>
      <c r="M33" s="168"/>
      <c r="N33" s="29"/>
      <c r="O33" s="85"/>
      <c r="P33" s="86"/>
      <c r="Q33" s="29"/>
      <c r="R33" s="85"/>
      <c r="S33" s="86"/>
      <c r="U33" s="68" t="s">
        <v>48</v>
      </c>
      <c r="V33" s="68"/>
      <c r="W33" s="68"/>
      <c r="X33" s="68"/>
      <c r="Y33" s="68"/>
    </row>
    <row r="34" spans="2:25" ht="17.100000000000001" customHeight="1" thickBot="1">
      <c r="B34" s="169" t="s">
        <v>23</v>
      </c>
      <c r="C34" s="170"/>
      <c r="D34" s="170"/>
      <c r="E34" s="170"/>
      <c r="F34" s="170"/>
      <c r="G34" s="170"/>
      <c r="H34" s="170"/>
      <c r="I34" s="170"/>
      <c r="J34" s="30"/>
      <c r="K34" s="141" t="s">
        <v>21</v>
      </c>
      <c r="L34" s="142"/>
      <c r="M34" s="142"/>
      <c r="N34" s="22"/>
      <c r="O34" s="81"/>
      <c r="P34" s="82"/>
      <c r="Q34" s="22"/>
      <c r="R34" s="81"/>
      <c r="S34" s="82"/>
      <c r="U34" s="68" t="s">
        <v>49</v>
      </c>
      <c r="V34" s="68"/>
      <c r="W34" s="68"/>
      <c r="X34" s="68"/>
      <c r="Y34" s="68"/>
    </row>
    <row r="35" spans="2:25" ht="18.75" customHeight="1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25" ht="18" customHeight="1">
      <c r="B36" s="44"/>
      <c r="C36" s="44"/>
      <c r="D36" s="44"/>
      <c r="E36" s="44"/>
      <c r="F36" s="45"/>
      <c r="G36" s="45"/>
      <c r="H36" s="45"/>
      <c r="I36" s="45"/>
      <c r="J36" s="44"/>
      <c r="K36" s="46"/>
    </row>
    <row r="37" spans="2:25" ht="21.95" customHeight="1">
      <c r="B37" s="44"/>
      <c r="C37" s="44"/>
      <c r="D37" s="44"/>
      <c r="E37" s="44"/>
      <c r="F37" s="44"/>
      <c r="G37" s="45"/>
      <c r="H37" s="45"/>
      <c r="I37" s="45"/>
      <c r="J37" s="44"/>
      <c r="K37" s="46"/>
    </row>
    <row r="38" spans="2:25" ht="12" customHeight="1"/>
    <row r="39" spans="2:25" ht="12" customHeight="1"/>
    <row r="40" spans="2:25" ht="12" customHeight="1"/>
    <row r="41" spans="2:25" ht="12" customHeight="1"/>
  </sheetData>
  <sheetProtection password="8920" sheet="1" objects="1" scenarios="1" sort="0" autoFilter="0"/>
  <dataConsolidate>
    <dataRefs count="2">
      <dataRef ref="Z5:Z6" sheet="CFPL"/>
      <dataRef ref="Z5:Z8" sheet="CFPL"/>
    </dataRefs>
  </dataConsolidate>
  <mergeCells count="202">
    <mergeCell ref="C23:E23"/>
    <mergeCell ref="C25:E25"/>
    <mergeCell ref="B3:D3"/>
    <mergeCell ref="B5:D5"/>
    <mergeCell ref="G5:H5"/>
    <mergeCell ref="B24:C24"/>
    <mergeCell ref="F13:G13"/>
    <mergeCell ref="H13:I13"/>
    <mergeCell ref="F7:G7"/>
    <mergeCell ref="H7:I7"/>
    <mergeCell ref="E8:F8"/>
    <mergeCell ref="E10:F10"/>
    <mergeCell ref="E12:F12"/>
    <mergeCell ref="E14:F14"/>
    <mergeCell ref="B16:C16"/>
    <mergeCell ref="B6:C6"/>
    <mergeCell ref="B8:C8"/>
    <mergeCell ref="C27:E27"/>
    <mergeCell ref="C29:E29"/>
    <mergeCell ref="E5:F5"/>
    <mergeCell ref="I5:J5"/>
    <mergeCell ref="M5:N5"/>
    <mergeCell ref="O5:S5"/>
    <mergeCell ref="Q6:S6"/>
    <mergeCell ref="B7:C7"/>
    <mergeCell ref="D7:E7"/>
    <mergeCell ref="C9:E9"/>
    <mergeCell ref="C11:E11"/>
    <mergeCell ref="G28:H28"/>
    <mergeCell ref="I28:J28"/>
    <mergeCell ref="K28:M28"/>
    <mergeCell ref="O28:P28"/>
    <mergeCell ref="R28:S28"/>
    <mergeCell ref="F25:G25"/>
    <mergeCell ref="H25:I25"/>
    <mergeCell ref="F27:G27"/>
    <mergeCell ref="H27:I27"/>
    <mergeCell ref="E26:F26"/>
    <mergeCell ref="E28:F28"/>
    <mergeCell ref="B26:C26"/>
    <mergeCell ref="B28:C28"/>
    <mergeCell ref="B30:D30"/>
    <mergeCell ref="G30:H30"/>
    <mergeCell ref="K30:M30"/>
    <mergeCell ref="K31:M31"/>
    <mergeCell ref="K33:M33"/>
    <mergeCell ref="B34:I34"/>
    <mergeCell ref="K34:M34"/>
    <mergeCell ref="O34:P34"/>
    <mergeCell ref="F29:G29"/>
    <mergeCell ref="H29:I29"/>
    <mergeCell ref="E30:F30"/>
    <mergeCell ref="O29:P29"/>
    <mergeCell ref="I30:J30"/>
    <mergeCell ref="O30:P30"/>
    <mergeCell ref="B31:D31"/>
    <mergeCell ref="E31:F31"/>
    <mergeCell ref="G31:H31"/>
    <mergeCell ref="I31:J31"/>
    <mergeCell ref="O31:P31"/>
    <mergeCell ref="B32:D32"/>
    <mergeCell ref="E32:F32"/>
    <mergeCell ref="G32:H32"/>
    <mergeCell ref="I32:J32"/>
    <mergeCell ref="K15:L15"/>
    <mergeCell ref="M15:N15"/>
    <mergeCell ref="O15:P15"/>
    <mergeCell ref="Q15:S15"/>
    <mergeCell ref="K25:S25"/>
    <mergeCell ref="G26:H26"/>
    <mergeCell ref="I26:J26"/>
    <mergeCell ref="K26:M27"/>
    <mergeCell ref="N26:P26"/>
    <mergeCell ref="Q26:S26"/>
    <mergeCell ref="O27:P27"/>
    <mergeCell ref="R27:S27"/>
    <mergeCell ref="F15:G15"/>
    <mergeCell ref="H15:I15"/>
    <mergeCell ref="F17:G17"/>
    <mergeCell ref="H17:I17"/>
    <mergeCell ref="E16:F16"/>
    <mergeCell ref="E18:F18"/>
    <mergeCell ref="E20:F20"/>
    <mergeCell ref="E22:F22"/>
    <mergeCell ref="E24:F24"/>
    <mergeCell ref="I20:J20"/>
    <mergeCell ref="G22:H22"/>
    <mergeCell ref="I22:J22"/>
    <mergeCell ref="B1:S1"/>
    <mergeCell ref="G2:H2"/>
    <mergeCell ref="K2:L2"/>
    <mergeCell ref="M2:O2"/>
    <mergeCell ref="Q2:R2"/>
    <mergeCell ref="G3:H3"/>
    <mergeCell ref="K3:L3"/>
    <mergeCell ref="G4:H4"/>
    <mergeCell ref="K4:L4"/>
    <mergeCell ref="E2:F2"/>
    <mergeCell ref="I2:J2"/>
    <mergeCell ref="K5:L5"/>
    <mergeCell ref="E3:F3"/>
    <mergeCell ref="I3:J3"/>
    <mergeCell ref="M3:N3"/>
    <mergeCell ref="O3:S3"/>
    <mergeCell ref="E4:F4"/>
    <mergeCell ref="I4:J4"/>
    <mergeCell ref="M4:N4"/>
    <mergeCell ref="O4:S4"/>
    <mergeCell ref="V14:W14"/>
    <mergeCell ref="K7:L7"/>
    <mergeCell ref="M7:N7"/>
    <mergeCell ref="O7:P7"/>
    <mergeCell ref="Q7:S7"/>
    <mergeCell ref="K8:L8"/>
    <mergeCell ref="M8:N8"/>
    <mergeCell ref="O8:P8"/>
    <mergeCell ref="Q8:S8"/>
    <mergeCell ref="K9:L9"/>
    <mergeCell ref="M9:N9"/>
    <mergeCell ref="K10:L10"/>
    <mergeCell ref="M10:N10"/>
    <mergeCell ref="O9:P9"/>
    <mergeCell ref="Q9:S9"/>
    <mergeCell ref="O10:P10"/>
    <mergeCell ref="Q10:S10"/>
    <mergeCell ref="K11:L11"/>
    <mergeCell ref="K13:L13"/>
    <mergeCell ref="M13:N13"/>
    <mergeCell ref="O13:P13"/>
    <mergeCell ref="Q13:S13"/>
    <mergeCell ref="K14:L14"/>
    <mergeCell ref="M14:N14"/>
    <mergeCell ref="B10:C10"/>
    <mergeCell ref="B12:C12"/>
    <mergeCell ref="B14:C14"/>
    <mergeCell ref="B18:C18"/>
    <mergeCell ref="B20:C20"/>
    <mergeCell ref="B22:C22"/>
    <mergeCell ref="F9:G9"/>
    <mergeCell ref="H9:I9"/>
    <mergeCell ref="G6:H6"/>
    <mergeCell ref="G8:H8"/>
    <mergeCell ref="I8:J8"/>
    <mergeCell ref="G10:H10"/>
    <mergeCell ref="I10:J10"/>
    <mergeCell ref="F19:G19"/>
    <mergeCell ref="H19:I19"/>
    <mergeCell ref="C13:E13"/>
    <mergeCell ref="C15:E15"/>
    <mergeCell ref="C17:E17"/>
    <mergeCell ref="C19:E19"/>
    <mergeCell ref="C21:E21"/>
    <mergeCell ref="M11:N11"/>
    <mergeCell ref="O11:P11"/>
    <mergeCell ref="Q11:S11"/>
    <mergeCell ref="K12:L12"/>
    <mergeCell ref="M12:N12"/>
    <mergeCell ref="O12:P12"/>
    <mergeCell ref="Q12:S12"/>
    <mergeCell ref="I12:J12"/>
    <mergeCell ref="G14:H14"/>
    <mergeCell ref="I14:J14"/>
    <mergeCell ref="O14:P14"/>
    <mergeCell ref="Q14:S14"/>
    <mergeCell ref="G24:H24"/>
    <mergeCell ref="I24:J24"/>
    <mergeCell ref="F11:G11"/>
    <mergeCell ref="H11:I11"/>
    <mergeCell ref="G16:H16"/>
    <mergeCell ref="I16:J16"/>
    <mergeCell ref="G18:H18"/>
    <mergeCell ref="I18:J18"/>
    <mergeCell ref="G20:H20"/>
    <mergeCell ref="G12:H12"/>
    <mergeCell ref="F21:G21"/>
    <mergeCell ref="H21:I21"/>
    <mergeCell ref="F23:G23"/>
    <mergeCell ref="H23:I23"/>
    <mergeCell ref="U34:Y34"/>
    <mergeCell ref="U32:Y32"/>
    <mergeCell ref="U33:Y33"/>
    <mergeCell ref="K16:L16"/>
    <mergeCell ref="M16:N16"/>
    <mergeCell ref="O16:P16"/>
    <mergeCell ref="Q16:S16"/>
    <mergeCell ref="K17:S17"/>
    <mergeCell ref="K18:S18"/>
    <mergeCell ref="K19:S19"/>
    <mergeCell ref="K20:S20"/>
    <mergeCell ref="K21:S21"/>
    <mergeCell ref="K22:S22"/>
    <mergeCell ref="K23:S23"/>
    <mergeCell ref="K24:S24"/>
    <mergeCell ref="R34:S34"/>
    <mergeCell ref="K29:M29"/>
    <mergeCell ref="R29:S29"/>
    <mergeCell ref="R30:S30"/>
    <mergeCell ref="R31:S31"/>
    <mergeCell ref="O32:P32"/>
    <mergeCell ref="R32:S32"/>
    <mergeCell ref="O33:P33"/>
    <mergeCell ref="R33:S33"/>
  </mergeCells>
  <conditionalFormatting sqref="V23">
    <cfRule type="containsText" dxfId="4" priority="5" operator="containsText" text="over">
      <formula>NOT(ISERROR(SEARCH("over",V23)))</formula>
    </cfRule>
    <cfRule type="containsText" dxfId="3" priority="6" operator="containsText" text="OK">
      <formula>NOT(ISERROR(SEARCH("OK",V23)))</formula>
    </cfRule>
  </conditionalFormatting>
  <conditionalFormatting sqref="X22 X20">
    <cfRule type="cellIs" dxfId="2" priority="7" stopIfTrue="1" operator="equal">
      <formula>0</formula>
    </cfRule>
  </conditionalFormatting>
  <conditionalFormatting sqref="V24:V25">
    <cfRule type="containsText" dxfId="1" priority="3" operator="containsText" text="out">
      <formula>NOT(ISERROR(SEARCH("out",V24)))</formula>
    </cfRule>
    <cfRule type="containsText" dxfId="0" priority="4" operator="containsText" text="OK">
      <formula>NOT(ISERROR(SEARCH("OK",V24)))</formula>
    </cfRule>
  </conditionalFormatting>
  <dataValidations count="1">
    <dataValidation type="list" allowBlank="1" showInputMessage="1" showErrorMessage="1" sqref="Q2:R2">
      <formula1>Munka1!A9:A10</formula1>
    </dataValidation>
  </dataValidations>
  <printOptions gridLinesSet="0"/>
  <pageMargins left="0.59055118110236227" right="0.59055118110236227" top="0.47244094488188981" bottom="0.47244094488188981" header="0.31496062992125984" footer="0.31496062992125984"/>
  <pageSetup paperSize="9" scale="79" orientation="landscape" horizontalDpi="120" verticalDpi="4294967292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4:N28"/>
  <sheetViews>
    <sheetView topLeftCell="A5" workbookViewId="0">
      <selection activeCell="E15" sqref="E15"/>
    </sheetView>
  </sheetViews>
  <sheetFormatPr defaultRowHeight="12.75"/>
  <cols>
    <col min="1" max="1" width="7.85546875" customWidth="1"/>
    <col min="2" max="2" width="12" bestFit="1" customWidth="1"/>
    <col min="3" max="4" width="7.5703125" bestFit="1" customWidth="1"/>
    <col min="5" max="5" width="8.7109375" bestFit="1" customWidth="1"/>
  </cols>
  <sheetData>
    <row r="4" spans="1:14">
      <c r="J4" s="1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 t="s">
        <v>36</v>
      </c>
      <c r="N7" s="2"/>
    </row>
    <row r="8" spans="1:14">
      <c r="A8" s="2"/>
      <c r="B8" s="2" t="s">
        <v>33</v>
      </c>
      <c r="C8" s="2" t="s">
        <v>34</v>
      </c>
      <c r="D8" s="4" t="s">
        <v>41</v>
      </c>
      <c r="E8" s="2"/>
      <c r="F8" s="2"/>
      <c r="G8" s="2"/>
      <c r="H8" s="2"/>
      <c r="I8" s="2"/>
      <c r="J8" s="2"/>
      <c r="K8" s="2"/>
      <c r="L8" s="2"/>
      <c r="M8" s="5">
        <f>CFPL!W20</f>
        <v>0.308</v>
      </c>
      <c r="N8" s="6">
        <f>CFPL!V20</f>
        <v>381</v>
      </c>
    </row>
    <row r="9" spans="1:14">
      <c r="A9" s="4" t="s">
        <v>42</v>
      </c>
      <c r="B9" s="2">
        <v>600</v>
      </c>
      <c r="C9" s="2">
        <v>381</v>
      </c>
      <c r="D9" s="2">
        <v>0.308</v>
      </c>
      <c r="E9" s="2"/>
      <c r="F9" s="2"/>
      <c r="G9" s="2"/>
      <c r="H9" s="2"/>
      <c r="I9" s="2"/>
      <c r="J9" s="2"/>
      <c r="K9" s="2"/>
      <c r="L9" s="2"/>
      <c r="M9" s="5">
        <f>CFPL!W22</f>
        <v>0.308</v>
      </c>
      <c r="N9" s="6">
        <f>CFPL!V22</f>
        <v>381</v>
      </c>
    </row>
    <row r="10" spans="1:14">
      <c r="A10" s="4" t="s">
        <v>43</v>
      </c>
      <c r="B10" s="2">
        <v>600</v>
      </c>
      <c r="C10" s="2">
        <v>371</v>
      </c>
      <c r="D10" s="2">
        <v>0.30499999999999999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4"/>
      <c r="B12" s="2"/>
      <c r="C12" s="2"/>
      <c r="D12" s="2"/>
      <c r="E12" s="2"/>
      <c r="F12" s="2"/>
      <c r="G12" s="2"/>
      <c r="H12" s="2"/>
      <c r="I12" s="2"/>
      <c r="J12" s="4"/>
      <c r="K12" s="2"/>
      <c r="L12" s="2"/>
      <c r="M12" s="2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4" t="s">
        <v>16</v>
      </c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>
        <v>0.30959999999999999</v>
      </c>
      <c r="K21" s="2">
        <v>360</v>
      </c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>
        <v>0.30959999999999999</v>
      </c>
      <c r="K22" s="2">
        <v>600</v>
      </c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>
        <v>0.30959999999999999</v>
      </c>
      <c r="K23" s="2">
        <v>600</v>
      </c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>
        <v>0.4128</v>
      </c>
      <c r="K24" s="2">
        <v>600</v>
      </c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>
        <v>0.4128</v>
      </c>
      <c r="K25" s="2">
        <v>360</v>
      </c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>
        <v>0.30959999999999999</v>
      </c>
      <c r="K26" s="2">
        <v>360</v>
      </c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password="8920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CFPL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FPL</dc:title>
  <dc:creator>Lezsovits Gábor</dc:creator>
  <cp:lastModifiedBy>szebi</cp:lastModifiedBy>
  <cp:lastPrinted>2021-02-03T19:51:00Z</cp:lastPrinted>
  <dcterms:created xsi:type="dcterms:W3CDTF">2019-04-04T14:52:15Z</dcterms:created>
  <dcterms:modified xsi:type="dcterms:W3CDTF">2022-09-26T09:10:04Z</dcterms:modified>
</cp:coreProperties>
</file>